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st Customer P&amp;L" sheetId="1" r:id="rId5"/>
  </sheets>
  <definedNames/>
  <calcPr/>
</workbook>
</file>

<file path=xl/sharedStrings.xml><?xml version="1.0" encoding="utf-8"?>
<sst xmlns="http://schemas.openxmlformats.org/spreadsheetml/2006/main" count="138" uniqueCount="138">
  <si>
    <t>1st Customer P&amp;L (Fully Loaded)</t>
  </si>
  <si>
    <t>Every cost of acquiring a new customer: media, creative, fees, and what retention must recover</t>
  </si>
  <si>
    <t>Metric</t>
  </si>
  <si>
    <t>Month 1</t>
  </si>
  <si>
    <t>Month 2</t>
  </si>
  <si>
    <t>Month 3</t>
  </si>
  <si>
    <t>Month 4</t>
  </si>
  <si>
    <t>Month 5</t>
  </si>
  <si>
    <t>Month 6</t>
  </si>
  <si>
    <t>① GROSS REVENUE (First-Time Orders Only)</t>
  </si>
  <si>
    <t>Total Revenue (All Orders)</t>
  </si>
  <si>
    <t>Input: Pull from Shopify / website total revenue</t>
  </si>
  <si>
    <t>1st-Time Customer Revenue (Gross)</t>
  </si>
  <si>
    <t>Input: Filter orders by 'new customer' in Shopify</t>
  </si>
  <si>
    <t xml:space="preserve">  → New Customer % of Total Revenue</t>
  </si>
  <si>
    <t>Formula: Shows dependency on returning customers</t>
  </si>
  <si>
    <t>② NET REVENUE</t>
  </si>
  <si>
    <t>Discounts Given (New Customers)</t>
  </si>
  <si>
    <t>Input: Total discount $ on new customer orders</t>
  </si>
  <si>
    <t xml:space="preserve">  → Discount Rate %</t>
  </si>
  <si>
    <t>Returns &amp; Refunds (New Customers)</t>
  </si>
  <si>
    <t>Input: Returned order value from new customers</t>
  </si>
  <si>
    <t xml:space="preserve">  → Return Rate %</t>
  </si>
  <si>
    <t>Net Revenue (New Customers)</t>
  </si>
  <si>
    <t>Formula: Gross Revenue - Discounts - Returns</t>
  </si>
  <si>
    <t xml:space="preserve">  → Net Revenue Margin %</t>
  </si>
  <si>
    <t>③ GROSS MARGIN</t>
  </si>
  <si>
    <t>COGS (New Customer Products)</t>
  </si>
  <si>
    <t>Input: Cost of goods for new customer orders</t>
  </si>
  <si>
    <t>Gross Margin ($)</t>
  </si>
  <si>
    <t>Formula: Net Revenue - COGS</t>
  </si>
  <si>
    <t xml:space="preserve">  → Gross Margin %</t>
  </si>
  <si>
    <t xml:space="preserve">  ⚠ If this is thin, no amount of marketing efficiency saves you</t>
  </si>
  <si>
    <t>④ CONTRIBUTION MARGIN</t>
  </si>
  <si>
    <t>Shipping Costs (New Customers)</t>
  </si>
  <si>
    <t>Input: Shipping cost allocated to new customer orders</t>
  </si>
  <si>
    <t>Transaction / Payment Fees</t>
  </si>
  <si>
    <t>Input: Stripe/processor fees on new customer orders</t>
  </si>
  <si>
    <t>Fulfillment Costs (New Customers)</t>
  </si>
  <si>
    <t>Input: Pick, pack, ship costs for new orders</t>
  </si>
  <si>
    <t>Contribution Margin ($)</t>
  </si>
  <si>
    <t>Formula: Gross Margin - Shipping - Fees - Fulfillment</t>
  </si>
  <si>
    <t xml:space="preserve">  → Contribution Margin %</t>
  </si>
  <si>
    <t xml:space="preserve">  Per-order profitability before acquisition costs (no email/SMS/retention)</t>
  </si>
  <si>
    <t>⑤ FULLY-LOADED ACQUISITION COSTS</t>
  </si>
  <si>
    <t>Meta / Paid Ad Spend (Acquisition)</t>
  </si>
  <si>
    <t>Input: Ad spend targeting NEW customers only</t>
  </si>
  <si>
    <t>UGC &amp; Creative Production</t>
  </si>
  <si>
    <t>Input: Creator content, editing, statics, video production</t>
  </si>
  <si>
    <t>Whitelisting / Creator Licensing Fees</t>
  </si>
  <si>
    <t>Input: Spark ads, usage rights, whitelisted creator fees</t>
  </si>
  <si>
    <t>Agency Fee (% of Spend)</t>
  </si>
  <si>
    <t>Input: Agency % of spend rate (set to 0% if flat fee only)</t>
  </si>
  <si>
    <t>Agency / Management Fees ($)</t>
  </si>
  <si>
    <t>Formula: Ad Spend × Agency %</t>
  </si>
  <si>
    <t>Agency Flat Retainer</t>
  </si>
  <si>
    <t>Input: Flat monthly retainer or in-house media buyer cost</t>
  </si>
  <si>
    <t>Affiliate / Influencer Commissions</t>
  </si>
  <si>
    <t>Input: Affiliate payouts + influencer fees on new customer orders</t>
  </si>
  <si>
    <t>Marketing Software &amp; Tools</t>
  </si>
  <si>
    <t>Input: Attribution, landing pages, UGC platforms, etc.</t>
  </si>
  <si>
    <t>Total Acquisition Cost (Fully Loaded)</t>
  </si>
  <si>
    <t>Formula: Everything it takes to acquire, not just media</t>
  </si>
  <si>
    <t xml:space="preserve">  → True Cost Multiplier (vs Ad Spend)</t>
  </si>
  <si>
    <t>Formula: What every $1 of ad spend really costs you</t>
  </si>
  <si>
    <t xml:space="preserve">  ⚠ Platform CPA ignores every line below ad spend</t>
  </si>
  <si>
    <t>⑥ ACQUISITION CONTRIBUTION MARGIN</t>
  </si>
  <si>
    <t>Acquisition CM (Ad Spend Only)</t>
  </si>
  <si>
    <t>Formula: Contribution Margin - Ad Spend (the flattering view)</t>
  </si>
  <si>
    <t>Acquisition CM (Fully Loaded)</t>
  </si>
  <si>
    <t>Formula: Contribution Margin - Total Acquisition Cost (the truth)</t>
  </si>
  <si>
    <t xml:space="preserve">  → Fully-Loaded Acquisition CM %</t>
  </si>
  <si>
    <t xml:space="preserve">  ⚠ If negative: you're relying on future purchases to break even</t>
  </si>
  <si>
    <t>⑦ ACQUISITION EFFICIENCY</t>
  </si>
  <si>
    <t>Acquisition MER (Net Rev / Ad Spend)</t>
  </si>
  <si>
    <t>Formula: Net Revenue ÷ Acquisition Ad Spend</t>
  </si>
  <si>
    <t>Fully-Loaded aMER (Net Rev / Total Cost)</t>
  </si>
  <si>
    <t>Formula: Your real efficiency after creative, fees &amp; tools</t>
  </si>
  <si>
    <t>Total New Customers Acquired</t>
  </si>
  <si>
    <t>Input: Count of unique first-time buyers</t>
  </si>
  <si>
    <t>CPA (Ad Spend Only)</t>
  </si>
  <si>
    <t>Formula: Ad Spend ÷ New Customers (what the platform shows)</t>
  </si>
  <si>
    <t>Fully-Loaded nCAC</t>
  </si>
  <si>
    <t>Formula: Total Acquisition Cost ÷ New Customers (your REAL CAC)</t>
  </si>
  <si>
    <t>Avg Order Value (New Customers)</t>
  </si>
  <si>
    <t>Formula: Gross Revenue ÷ New Customers</t>
  </si>
  <si>
    <t xml:space="preserve">  Don't confuse with blended MER — that hides returning customer revenue</t>
  </si>
  <si>
    <t>⑧ THE TWO-CAP OPERATING SYSTEM</t>
  </si>
  <si>
    <t>Total Ad Spend (All Campaigns)</t>
  </si>
  <si>
    <t>Input: ALL paid spend incl. retargeting, not just acquisition</t>
  </si>
  <si>
    <t>Blended MER (Total Rev / Total Spend)</t>
  </si>
  <si>
    <t>Formula: Includes returning + non-paid revenue (type-ins, bookmarks)</t>
  </si>
  <si>
    <t>Cap 1: MER Ceiling (Minimum)</t>
  </si>
  <si>
    <t>Input: Min total MER that keeps the business cash flow positive</t>
  </si>
  <si>
    <t>Cap 1 Status (Protects Cash Flow)</t>
  </si>
  <si>
    <t>Cap 2: Max nCAC Target</t>
  </si>
  <si>
    <t>Input: Max fully-loaded nCAC that pays back by your target month</t>
  </si>
  <si>
    <t>Cap 2 Status (Protects Unit Economics)</t>
  </si>
  <si>
    <t>Scaling Signal</t>
  </si>
  <si>
    <t>Whichever cap is tighter is your constraint. Check both daily</t>
  </si>
  <si>
    <t xml:space="preserve">  If you must be profitable on first purchase, skip the MER ceiling and manage to marginal CPA instead</t>
  </si>
  <si>
    <t>⑨ RETENTION BREAKEVEN &amp; CASH POSITION</t>
  </si>
  <si>
    <t>$ Retention Must Recover to Break Even</t>
  </si>
  <si>
    <t>If Fully-Loaded Acq CM is negative, this is what email/SMS/subs must make up</t>
  </si>
  <si>
    <t>Contribution per New Customer</t>
  </si>
  <si>
    <t>Formula: Fully-Loaded Acq CM ÷ New Customers (negative = loss per customer)</t>
  </si>
  <si>
    <t>Cumulative Cash Position (Running)</t>
  </si>
  <si>
    <t>Cohort breakeven = row above. Cash breakeven = this running total. Both matter</t>
  </si>
  <si>
    <t>Status</t>
  </si>
  <si>
    <t xml:space="preserve">  Model retention by cohort and policy period. Old data may not predict new cohorts</t>
  </si>
  <si>
    <t>⑩ WHAT IF: No Marketing Spend Next Month?</t>
  </si>
  <si>
    <t>Estimated Churn Rate (Monthly)</t>
  </si>
  <si>
    <t>Input: % of customers lost monthly without acquisition</t>
  </si>
  <si>
    <t>Revenue Lost (No New Customers)</t>
  </si>
  <si>
    <t>Formula: All 1st-time revenue disappears</t>
  </si>
  <si>
    <t>Returning Customer Revenue</t>
  </si>
  <si>
    <t>Churn Impact on Returning Revenue</t>
  </si>
  <si>
    <t>Formula: Returning Rev × Churn Rate</t>
  </si>
  <si>
    <t>Projected Revenue (No Ads)</t>
  </si>
  <si>
    <t>Formula: Returning Rev - Churn Impact (this is your burn rate)</t>
  </si>
  <si>
    <t xml:space="preserve">  → Revenue Drop %</t>
  </si>
  <si>
    <t>HOW TO USE THIS P&amp;L</t>
  </si>
  <si>
    <t>1. Download customer data by new vs returning from Shopify (or your platform)</t>
  </si>
  <si>
    <t>2. Enter values in the BLUE TEXT / YELLOW cells — these are your inputs</t>
  </si>
  <si>
    <t>3. All BLACK TEXT cells are formulas that auto-calculate</t>
  </si>
  <si>
    <t>4. Subtract discounts and returns to get Net Revenue (Section ②)</t>
  </si>
  <si>
    <t>5. Subtract COGS to get Gross Margin (Section ③)</t>
  </si>
  <si>
    <t>6. Subtract shipping, fees &amp; fulfillment for Contribution Margin (Section ④)</t>
  </si>
  <si>
    <t>7. Stack ALL acquisition costs in Section ⑤: media, UGC, whitelisting, agency fees, affiliates, tools</t>
  </si>
  <si>
    <t>8. Section ⑥ shows acquisition profit two ways: ad spend only vs fully loaded</t>
  </si>
  <si>
    <t>9. Check Fully-Loaded aMER and nCAC in Section ⑦, not just platform CPA</t>
  </si>
  <si>
    <t>10. Run the two caps in Section ⑧: MER ceiling protects cash flow, nCAC target protects unit economics</t>
  </si>
  <si>
    <t>11. If Acq CM is negative, Section ⑨ shows what retention must recover and your running cash position</t>
  </si>
  <si>
    <t>12. Section ⑩ shows what happens if you turn off ads. That's your burn rate</t>
  </si>
  <si>
    <t>13. Multiple offers at different price points? Build a separate P&amp;L per offer. Never blend them</t>
  </si>
  <si>
    <t>LEGEND:</t>
  </si>
  <si>
    <t>Blue text / Yellow cells = Your inputs</t>
  </si>
  <si>
    <t>Black text = Formulas (auto-calculated)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</si>
</sst>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;&quot;($&quot;#,##0\);\-"/>
    <numFmt numFmtId="165" formatCode="0.0%"/>
    <numFmt numFmtId="166" formatCode="\$#,##0.00;&quot;($&quot;#,##0.00\);\-"/>
    <numFmt numFmtId="167" formatCode="0.00\x"/>
  </numFmts>
  <fonts count="12">
    <font>
      <sz val="11.0"/>
      <color theme="1"/>
      <name val="Calibri"/>
      <scheme val="minor"/>
    </font>
    <font>
      <b/>
      <sz val="16.0"/>
      <color rgb="FFFFFFFF"/>
      <name val="Arial"/>
    </font>
    <font/>
    <font>
      <sz val="11.0"/>
      <color rgb="FFB0C4DE"/>
      <name val="Arial"/>
    </font>
    <font>
      <b/>
      <sz val="11.0"/>
      <color rgb="FFFFFFFF"/>
      <name val="Arial"/>
    </font>
    <font>
      <b/>
      <sz val="12.0"/>
      <color rgb="FF1B2A4A"/>
      <name val="Arial"/>
    </font>
    <font>
      <sz val="11.0"/>
      <color theme="1"/>
      <name val="Arial"/>
    </font>
    <font>
      <sz val="11.0"/>
      <color rgb="FF0000FF"/>
      <name val="Arial"/>
    </font>
    <font>
      <sz val="9.0"/>
      <color rgb="FF666666"/>
      <name val="Arial"/>
    </font>
    <font>
      <b/>
      <sz val="11.0"/>
      <color theme="1"/>
      <name val="Arial"/>
    </font>
    <font>
      <sz val="9.0"/>
      <color rgb="FFFF0000"/>
      <name val="Arial"/>
    </font>
    <font>
      <b/>
      <sz val="11.0"/>
      <color rgb="FFFF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1B2A4A"/>
        <bgColor rgb="FF1B2A4A"/>
      </patternFill>
    </fill>
    <fill>
      <patternFill patternType="solid">
        <fgColor rgb="FF3A5F9E"/>
        <bgColor rgb="FF3A5F9E"/>
      </patternFill>
    </fill>
    <fill>
      <patternFill patternType="solid">
        <fgColor rgb="FFE8EDF5"/>
        <bgColor rgb="FFE8EDF5"/>
      </patternFill>
    </fill>
    <fill>
      <patternFill patternType="solid">
        <fgColor rgb="FFFFF9E6"/>
        <bgColor rgb="FFFFF9E6"/>
      </patternFill>
    </fill>
    <fill>
      <patternFill patternType="solid">
        <fgColor rgb="FFF0F4FA"/>
        <bgColor rgb="FFF0F4FA"/>
      </patternFill>
    </fill>
    <fill>
      <patternFill patternType="solid">
        <fgColor rgb="FFFDE8E8"/>
        <bgColor rgb="FFFDE8E8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shrinkToFit="0" vertical="bottom" wrapText="0"/>
    </xf>
    <xf borderId="4" fillId="3" fontId="4" numFmtId="0" xfId="0" applyAlignment="1" applyBorder="1" applyFill="1" applyFont="1">
      <alignment shrinkToFit="0" vertical="bottom" wrapText="0"/>
    </xf>
    <xf borderId="1" fillId="4" fontId="5" numFmtId="0" xfId="0" applyAlignment="1" applyBorder="1" applyFill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4" fillId="5" fontId="7" numFmtId="164" xfId="0" applyAlignment="1" applyBorder="1" applyFill="1" applyFont="1" applyNumberFormat="1">
      <alignment horizontal="right" shrinkToFit="0" vertical="bottom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8" numFmtId="165" xfId="0" applyAlignment="1" applyFont="1" applyNumberFormat="1">
      <alignment horizontal="right" shrinkToFit="0" vertical="bottom" wrapText="0"/>
    </xf>
    <xf borderId="4" fillId="6" fontId="9" numFmtId="0" xfId="0" applyAlignment="1" applyBorder="1" applyFill="1" applyFont="1">
      <alignment shrinkToFit="0" vertical="bottom" wrapText="0"/>
    </xf>
    <xf borderId="4" fillId="6" fontId="9" numFmtId="164" xfId="0" applyAlignment="1" applyBorder="1" applyFont="1" applyNumberFormat="1">
      <alignment horizontal="right" shrinkToFit="0" vertical="bottom" wrapText="0"/>
    </xf>
    <xf borderId="0" fillId="0" fontId="10" numFmtId="0" xfId="0" applyAlignment="1" applyFont="1">
      <alignment shrinkToFit="0" vertical="bottom" wrapText="0"/>
    </xf>
    <xf borderId="4" fillId="5" fontId="7" numFmtId="165" xfId="0" applyAlignment="1" applyBorder="1" applyFont="1" applyNumberFormat="1">
      <alignment horizontal="right" shrinkToFit="0" vertical="bottom" wrapText="0"/>
    </xf>
    <xf borderId="0" fillId="0" fontId="6" numFmtId="166" xfId="0" applyAlignment="1" applyFont="1" applyNumberFormat="1">
      <alignment horizontal="right" shrinkToFit="0" vertical="bottom" wrapText="0"/>
    </xf>
    <xf borderId="0" fillId="0" fontId="8" numFmtId="167" xfId="0" applyAlignment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4" fillId="6" fontId="9" numFmtId="167" xfId="0" applyAlignment="1" applyBorder="1" applyFont="1" applyNumberFormat="1">
      <alignment horizontal="right" shrinkToFit="0" vertical="bottom" wrapText="0"/>
    </xf>
    <xf borderId="4" fillId="5" fontId="7" numFmtId="3" xfId="0" applyAlignment="1" applyBorder="1" applyFont="1" applyNumberFormat="1">
      <alignment horizontal="right" shrinkToFit="0" vertical="bottom" wrapText="0"/>
    </xf>
    <xf borderId="4" fillId="6" fontId="9" numFmtId="166" xfId="0" applyAlignment="1" applyBorder="1" applyFont="1" applyNumberFormat="1">
      <alignment horizontal="right" shrinkToFit="0" vertical="bottom" wrapText="0"/>
    </xf>
    <xf borderId="0" fillId="0" fontId="6" numFmtId="167" xfId="0" applyAlignment="1" applyFont="1" applyNumberFormat="1">
      <alignment shrinkToFit="0" vertical="bottom" wrapText="0"/>
    </xf>
    <xf borderId="4" fillId="5" fontId="7" numFmtId="167" xfId="0" applyAlignment="1" applyBorder="1" applyFont="1" applyNumberFormat="1">
      <alignment horizontal="right" shrinkToFit="0" vertical="bottom" wrapText="0"/>
    </xf>
    <xf borderId="0" fillId="0" fontId="9" numFmtId="49" xfId="0" applyAlignment="1" applyFont="1" applyNumberFormat="1">
      <alignment horizontal="right" shrinkToFit="0" vertical="bottom" wrapText="0"/>
    </xf>
    <xf borderId="4" fillId="5" fontId="7" numFmtId="166" xfId="0" applyAlignment="1" applyBorder="1" applyFont="1" applyNumberFormat="1">
      <alignment horizontal="right" shrinkToFit="0" vertical="bottom" wrapText="0"/>
    </xf>
    <xf borderId="4" fillId="7" fontId="9" numFmtId="0" xfId="0" applyAlignment="1" applyBorder="1" applyFill="1" applyFont="1">
      <alignment shrinkToFit="0" vertical="bottom" wrapText="0"/>
    </xf>
    <xf borderId="4" fillId="7" fontId="11" numFmtId="164" xfId="0" applyAlignment="1" applyBorder="1" applyFont="1" applyNumberFormat="1">
      <alignment horizontal="right" shrinkToFit="0" vertical="bottom" wrapText="0"/>
    </xf>
    <xf borderId="0" fillId="0" fontId="11" numFmtId="164" xfId="0" applyAlignment="1" applyFont="1" applyNumberFormat="1">
      <alignment horizontal="right" shrinkToFit="0" vertical="bottom" wrapText="0"/>
    </xf>
    <xf borderId="0" fillId="0" fontId="11" numFmtId="165" xfId="0" applyAlignment="1" applyFont="1" applyNumberFormat="1">
      <alignment horizontal="right" shrinkToFit="0" vertical="bottom" wrapText="0"/>
    </xf>
    <xf borderId="4" fillId="5" fontId="7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57"/>
    <col customWidth="1" min="2" max="2" width="33.29"/>
    <col customWidth="1" min="3" max="3" width="15.71"/>
    <col customWidth="1" min="4" max="8" width="12.57"/>
    <col customWidth="1" min="9" max="9" width="2.57"/>
    <col customWidth="1" min="10" max="10" width="35.0"/>
    <col customWidth="1" min="11" max="26" width="12.57"/>
  </cols>
  <sheetData>
    <row r="1" ht="15.75" customHeight="1">
      <c r="B1" s="1" t="s">
        <v>0</v>
      </c>
      <c r="C1" s="2"/>
      <c r="D1" s="2"/>
      <c r="E1" s="2"/>
      <c r="F1" s="2"/>
      <c r="G1" s="2"/>
      <c r="H1" s="3"/>
    </row>
    <row r="2" ht="15.75" customHeight="1">
      <c r="B2" s="4" t="s">
        <v>1</v>
      </c>
      <c r="C2" s="2"/>
      <c r="D2" s="2"/>
      <c r="E2" s="2"/>
      <c r="F2" s="2"/>
      <c r="G2" s="2"/>
      <c r="H2" s="3"/>
    </row>
    <row r="3" ht="15.75" customHeight="1"/>
    <row r="4" ht="15.75" customHeight="1"/>
    <row r="5" ht="15.75" customHeight="1"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ht="15.75" customHeight="1"/>
    <row r="7" ht="15.75" customHeight="1">
      <c r="B7" s="6" t="s">
        <v>9</v>
      </c>
      <c r="C7" s="2"/>
      <c r="D7" s="2"/>
      <c r="E7" s="2"/>
      <c r="F7" s="2"/>
      <c r="G7" s="2"/>
      <c r="H7" s="3"/>
    </row>
    <row r="8" ht="15.75" customHeight="1">
      <c r="B8" s="7" t="s">
        <v>10</v>
      </c>
      <c r="C8" s="8">
        <v>500000.0</v>
      </c>
      <c r="D8" s="8">
        <v>520000.0</v>
      </c>
      <c r="E8" s="8">
        <v>540000.0</v>
      </c>
      <c r="F8" s="8">
        <v>560000.0</v>
      </c>
      <c r="G8" s="8">
        <v>580000.0</v>
      </c>
      <c r="H8" s="8">
        <v>600000.0</v>
      </c>
      <c r="J8" s="9" t="s">
        <v>11</v>
      </c>
    </row>
    <row r="9" ht="15.75" customHeight="1">
      <c r="B9" s="10" t="s">
        <v>12</v>
      </c>
      <c r="C9" s="8">
        <v>200000.0</v>
      </c>
      <c r="D9" s="8">
        <v>210000.0</v>
      </c>
      <c r="E9" s="8">
        <v>220000.0</v>
      </c>
      <c r="F9" s="8">
        <v>230000.0</v>
      </c>
      <c r="G9" s="8">
        <v>240000.0</v>
      </c>
      <c r="H9" s="8">
        <v>250000.0</v>
      </c>
      <c r="J9" s="9" t="s">
        <v>13</v>
      </c>
    </row>
    <row r="10" ht="15.75" customHeight="1">
      <c r="B10" s="9" t="s">
        <v>14</v>
      </c>
      <c r="C10" s="11">
        <f t="shared" ref="C10:H10" si="1">IF(C8=0,"-",C9/C8)</f>
        <v>0.4</v>
      </c>
      <c r="D10" s="11">
        <f t="shared" si="1"/>
        <v>0.4038461538</v>
      </c>
      <c r="E10" s="11">
        <f t="shared" si="1"/>
        <v>0.4074074074</v>
      </c>
      <c r="F10" s="11">
        <f t="shared" si="1"/>
        <v>0.4107142857</v>
      </c>
      <c r="G10" s="11">
        <f t="shared" si="1"/>
        <v>0.4137931034</v>
      </c>
      <c r="H10" s="11">
        <f t="shared" si="1"/>
        <v>0.4166666667</v>
      </c>
      <c r="J10" s="9" t="s">
        <v>15</v>
      </c>
    </row>
    <row r="11" ht="15.75" customHeight="1"/>
    <row r="12" ht="15.75" customHeight="1">
      <c r="B12" s="6" t="s">
        <v>16</v>
      </c>
      <c r="C12" s="2"/>
      <c r="D12" s="2"/>
      <c r="E12" s="2"/>
      <c r="F12" s="2"/>
      <c r="G12" s="2"/>
      <c r="H12" s="3"/>
    </row>
    <row r="13" ht="15.75" customHeight="1">
      <c r="B13" s="7" t="s">
        <v>17</v>
      </c>
      <c r="C13" s="8">
        <v>60000.0</v>
      </c>
      <c r="D13" s="8">
        <v>63000.0</v>
      </c>
      <c r="E13" s="8">
        <v>66000.0</v>
      </c>
      <c r="F13" s="8">
        <v>69000.0</v>
      </c>
      <c r="G13" s="8">
        <v>72000.0</v>
      </c>
      <c r="H13" s="8">
        <v>75000.0</v>
      </c>
      <c r="J13" s="9" t="s">
        <v>18</v>
      </c>
    </row>
    <row r="14" ht="15.75" customHeight="1">
      <c r="B14" s="9" t="s">
        <v>19</v>
      </c>
      <c r="C14" s="11">
        <f t="shared" ref="C14:H14" si="2">IF(C9=0,"-",C13/C9)</f>
        <v>0.3</v>
      </c>
      <c r="D14" s="11">
        <f t="shared" si="2"/>
        <v>0.3</v>
      </c>
      <c r="E14" s="11">
        <f t="shared" si="2"/>
        <v>0.3</v>
      </c>
      <c r="F14" s="11">
        <f t="shared" si="2"/>
        <v>0.3</v>
      </c>
      <c r="G14" s="11">
        <f t="shared" si="2"/>
        <v>0.3</v>
      </c>
      <c r="H14" s="11">
        <f t="shared" si="2"/>
        <v>0.3</v>
      </c>
    </row>
    <row r="15" ht="15.75" customHeight="1">
      <c r="B15" s="7" t="s">
        <v>20</v>
      </c>
      <c r="C15" s="8">
        <v>24000.0</v>
      </c>
      <c r="D15" s="8">
        <v>25200.0</v>
      </c>
      <c r="E15" s="8">
        <v>26400.0</v>
      </c>
      <c r="F15" s="8">
        <v>27600.0</v>
      </c>
      <c r="G15" s="8">
        <v>28800.0</v>
      </c>
      <c r="H15" s="8">
        <v>30000.0</v>
      </c>
      <c r="J15" s="9" t="s">
        <v>21</v>
      </c>
    </row>
    <row r="16" ht="15.75" customHeight="1">
      <c r="B16" s="9" t="s">
        <v>22</v>
      </c>
      <c r="C16" s="11">
        <f t="shared" ref="C16:H16" si="3">IF(C9=0,"-",C15/C9)</f>
        <v>0.12</v>
      </c>
      <c r="D16" s="11">
        <f t="shared" si="3"/>
        <v>0.12</v>
      </c>
      <c r="E16" s="11">
        <f t="shared" si="3"/>
        <v>0.12</v>
      </c>
      <c r="F16" s="11">
        <f t="shared" si="3"/>
        <v>0.12</v>
      </c>
      <c r="G16" s="11">
        <f t="shared" si="3"/>
        <v>0.12</v>
      </c>
      <c r="H16" s="11">
        <f t="shared" si="3"/>
        <v>0.12</v>
      </c>
    </row>
    <row r="17" ht="15.75" customHeight="1">
      <c r="B17" s="12" t="s">
        <v>23</v>
      </c>
      <c r="C17" s="13">
        <f t="shared" ref="C17:H17" si="4">C9-C13-C15</f>
        <v>116000</v>
      </c>
      <c r="D17" s="13">
        <f t="shared" si="4"/>
        <v>121800</v>
      </c>
      <c r="E17" s="13">
        <f t="shared" si="4"/>
        <v>127600</v>
      </c>
      <c r="F17" s="13">
        <f t="shared" si="4"/>
        <v>133400</v>
      </c>
      <c r="G17" s="13">
        <f t="shared" si="4"/>
        <v>139200</v>
      </c>
      <c r="H17" s="13">
        <f t="shared" si="4"/>
        <v>145000</v>
      </c>
      <c r="J17" s="9" t="s">
        <v>24</v>
      </c>
    </row>
    <row r="18" ht="15.75" customHeight="1">
      <c r="B18" s="9" t="s">
        <v>25</v>
      </c>
      <c r="C18" s="11">
        <f t="shared" ref="C18:H18" si="5">IF(C9=0,"-",C17/C9)</f>
        <v>0.58</v>
      </c>
      <c r="D18" s="11">
        <f t="shared" si="5"/>
        <v>0.58</v>
      </c>
      <c r="E18" s="11">
        <f t="shared" si="5"/>
        <v>0.58</v>
      </c>
      <c r="F18" s="11">
        <f t="shared" si="5"/>
        <v>0.58</v>
      </c>
      <c r="G18" s="11">
        <f t="shared" si="5"/>
        <v>0.58</v>
      </c>
      <c r="H18" s="11">
        <f t="shared" si="5"/>
        <v>0.58</v>
      </c>
    </row>
    <row r="19" ht="15.75" customHeight="1"/>
    <row r="20" ht="15.75" customHeight="1">
      <c r="B20" s="6" t="s">
        <v>26</v>
      </c>
      <c r="C20" s="2"/>
      <c r="D20" s="2"/>
      <c r="E20" s="2"/>
      <c r="F20" s="2"/>
      <c r="G20" s="2"/>
      <c r="H20" s="3"/>
    </row>
    <row r="21" ht="15.75" customHeight="1">
      <c r="B21" s="7" t="s">
        <v>27</v>
      </c>
      <c r="C21" s="8">
        <v>42400.0</v>
      </c>
      <c r="D21" s="8">
        <v>44520.0</v>
      </c>
      <c r="E21" s="8">
        <v>46640.0</v>
      </c>
      <c r="F21" s="8">
        <v>48760.0</v>
      </c>
      <c r="G21" s="8">
        <v>50880.0</v>
      </c>
      <c r="H21" s="8">
        <v>53000.0</v>
      </c>
      <c r="J21" s="9" t="s">
        <v>28</v>
      </c>
    </row>
    <row r="22" ht="15.75" customHeight="1">
      <c r="B22" s="12" t="s">
        <v>29</v>
      </c>
      <c r="C22" s="13">
        <f t="shared" ref="C22:H22" si="6">C17-C21</f>
        <v>73600</v>
      </c>
      <c r="D22" s="13">
        <f t="shared" si="6"/>
        <v>77280</v>
      </c>
      <c r="E22" s="13">
        <f t="shared" si="6"/>
        <v>80960</v>
      </c>
      <c r="F22" s="13">
        <f t="shared" si="6"/>
        <v>84640</v>
      </c>
      <c r="G22" s="13">
        <f t="shared" si="6"/>
        <v>88320</v>
      </c>
      <c r="H22" s="13">
        <f t="shared" si="6"/>
        <v>92000</v>
      </c>
      <c r="J22" s="9" t="s">
        <v>30</v>
      </c>
    </row>
    <row r="23" ht="15.75" customHeight="1">
      <c r="B23" s="9" t="s">
        <v>31</v>
      </c>
      <c r="C23" s="11">
        <f t="shared" ref="C23:H23" si="7">IF(C17=0,"-",C22/C17)</f>
        <v>0.6344827586</v>
      </c>
      <c r="D23" s="11">
        <f t="shared" si="7"/>
        <v>0.6344827586</v>
      </c>
      <c r="E23" s="11">
        <f t="shared" si="7"/>
        <v>0.6344827586</v>
      </c>
      <c r="F23" s="11">
        <f t="shared" si="7"/>
        <v>0.6344827586</v>
      </c>
      <c r="G23" s="11">
        <f t="shared" si="7"/>
        <v>0.6344827586</v>
      </c>
      <c r="H23" s="11">
        <f t="shared" si="7"/>
        <v>0.6344827586</v>
      </c>
    </row>
    <row r="24" ht="15.75" customHeight="1">
      <c r="B24" s="14" t="s">
        <v>32</v>
      </c>
    </row>
    <row r="25" ht="15.75" customHeight="1"/>
    <row r="26" ht="15.75" customHeight="1">
      <c r="B26" s="6" t="s">
        <v>33</v>
      </c>
      <c r="C26" s="2"/>
      <c r="D26" s="2"/>
      <c r="E26" s="2"/>
      <c r="F26" s="2"/>
      <c r="G26" s="2"/>
      <c r="H26" s="3"/>
    </row>
    <row r="27" ht="15.75" customHeight="1">
      <c r="B27" s="7" t="s">
        <v>34</v>
      </c>
      <c r="C27" s="8">
        <v>10000.0</v>
      </c>
      <c r="D27" s="8">
        <v>10500.0</v>
      </c>
      <c r="E27" s="8">
        <v>11000.0</v>
      </c>
      <c r="F27" s="8">
        <v>11500.0</v>
      </c>
      <c r="G27" s="8">
        <v>12000.0</v>
      </c>
      <c r="H27" s="8">
        <v>12500.0</v>
      </c>
      <c r="J27" s="9" t="s">
        <v>35</v>
      </c>
    </row>
    <row r="28" ht="15.75" customHeight="1">
      <c r="B28" s="7" t="s">
        <v>36</v>
      </c>
      <c r="C28" s="8">
        <v>3180.0</v>
      </c>
      <c r="D28" s="8">
        <v>3339.0</v>
      </c>
      <c r="E28" s="8">
        <v>3498.0</v>
      </c>
      <c r="F28" s="8">
        <v>3657.0</v>
      </c>
      <c r="G28" s="8">
        <v>3816.0</v>
      </c>
      <c r="H28" s="8">
        <v>3975.0</v>
      </c>
      <c r="J28" s="9" t="s">
        <v>37</v>
      </c>
    </row>
    <row r="29" ht="15.75" customHeight="1">
      <c r="B29" s="7" t="s">
        <v>38</v>
      </c>
      <c r="C29" s="8">
        <v>8000.0</v>
      </c>
      <c r="D29" s="8">
        <v>8400.0</v>
      </c>
      <c r="E29" s="8">
        <v>8800.0</v>
      </c>
      <c r="F29" s="8">
        <v>9200.0</v>
      </c>
      <c r="G29" s="8">
        <v>9600.0</v>
      </c>
      <c r="H29" s="8">
        <v>10000.0</v>
      </c>
      <c r="J29" s="9" t="s">
        <v>39</v>
      </c>
    </row>
    <row r="30" ht="15.75" customHeight="1">
      <c r="B30" s="12" t="s">
        <v>40</v>
      </c>
      <c r="C30" s="13">
        <f t="shared" ref="C30:H30" si="8">C22-C27-C28-C29</f>
        <v>52420</v>
      </c>
      <c r="D30" s="13">
        <f t="shared" si="8"/>
        <v>55041</v>
      </c>
      <c r="E30" s="13">
        <f t="shared" si="8"/>
        <v>57662</v>
      </c>
      <c r="F30" s="13">
        <f t="shared" si="8"/>
        <v>60283</v>
      </c>
      <c r="G30" s="13">
        <f t="shared" si="8"/>
        <v>62904</v>
      </c>
      <c r="H30" s="13">
        <f t="shared" si="8"/>
        <v>65525</v>
      </c>
      <c r="J30" s="9" t="s">
        <v>41</v>
      </c>
    </row>
    <row r="31" ht="15.75" customHeight="1">
      <c r="B31" s="9" t="s">
        <v>42</v>
      </c>
      <c r="C31" s="11">
        <f t="shared" ref="C31:H31" si="9">IF(C17=0,"-",C30/C17)</f>
        <v>0.4518965517</v>
      </c>
      <c r="D31" s="11">
        <f t="shared" si="9"/>
        <v>0.4518965517</v>
      </c>
      <c r="E31" s="11">
        <f t="shared" si="9"/>
        <v>0.4518965517</v>
      </c>
      <c r="F31" s="11">
        <f t="shared" si="9"/>
        <v>0.4518965517</v>
      </c>
      <c r="G31" s="11">
        <f t="shared" si="9"/>
        <v>0.4518965517</v>
      </c>
      <c r="H31" s="11">
        <f t="shared" si="9"/>
        <v>0.4518965517</v>
      </c>
    </row>
    <row r="32" ht="15.75" customHeight="1">
      <c r="B32" s="9" t="s">
        <v>43</v>
      </c>
    </row>
    <row r="33" ht="15.75" customHeight="1"/>
    <row r="34" ht="15.75" customHeight="1">
      <c r="B34" s="6" t="s">
        <v>44</v>
      </c>
      <c r="C34" s="2"/>
      <c r="D34" s="2"/>
      <c r="E34" s="2"/>
      <c r="F34" s="2"/>
      <c r="G34" s="2"/>
      <c r="H34" s="3"/>
    </row>
    <row r="35" ht="15.75" customHeight="1">
      <c r="B35" s="7" t="s">
        <v>45</v>
      </c>
      <c r="C35" s="8">
        <v>50000.0</v>
      </c>
      <c r="D35" s="8">
        <v>55000.0</v>
      </c>
      <c r="E35" s="8">
        <v>60000.0</v>
      </c>
      <c r="F35" s="8">
        <v>65000.0</v>
      </c>
      <c r="G35" s="8">
        <v>70000.0</v>
      </c>
      <c r="H35" s="8">
        <v>75000.0</v>
      </c>
      <c r="J35" s="9" t="s">
        <v>46</v>
      </c>
    </row>
    <row r="36" ht="15.75" customHeight="1">
      <c r="B36" s="7" t="s">
        <v>47</v>
      </c>
      <c r="C36" s="8">
        <v>7500.0</v>
      </c>
      <c r="D36" s="8">
        <v>8000.0</v>
      </c>
      <c r="E36" s="8">
        <v>8500.0</v>
      </c>
      <c r="F36" s="8">
        <v>9000.0</v>
      </c>
      <c r="G36" s="8">
        <v>9500.0</v>
      </c>
      <c r="H36" s="8">
        <v>10000.0</v>
      </c>
      <c r="J36" s="9" t="s">
        <v>48</v>
      </c>
    </row>
    <row r="37" ht="15.75" customHeight="1">
      <c r="B37" s="7" t="s">
        <v>49</v>
      </c>
      <c r="C37" s="8">
        <v>2000.0</v>
      </c>
      <c r="D37" s="8">
        <v>2100.0</v>
      </c>
      <c r="E37" s="8">
        <v>2200.0</v>
      </c>
      <c r="F37" s="8">
        <v>2300.0</v>
      </c>
      <c r="G37" s="8">
        <v>2400.0</v>
      </c>
      <c r="H37" s="8">
        <v>2500.0</v>
      </c>
      <c r="J37" s="9" t="s">
        <v>50</v>
      </c>
    </row>
    <row r="38" ht="15.75" customHeight="1">
      <c r="B38" s="7" t="s">
        <v>51</v>
      </c>
      <c r="C38" s="15">
        <v>0.1</v>
      </c>
      <c r="D38" s="15">
        <v>0.1</v>
      </c>
      <c r="E38" s="15">
        <v>0.1</v>
      </c>
      <c r="F38" s="15">
        <v>0.1</v>
      </c>
      <c r="G38" s="15">
        <v>0.1</v>
      </c>
      <c r="H38" s="15">
        <v>0.1</v>
      </c>
      <c r="J38" s="9" t="s">
        <v>52</v>
      </c>
    </row>
    <row r="39" ht="15.75" customHeight="1">
      <c r="B39" s="7" t="s">
        <v>53</v>
      </c>
      <c r="C39" s="16">
        <f t="shared" ref="C39:H39" si="10">C35*C38</f>
        <v>5000</v>
      </c>
      <c r="D39" s="16">
        <f t="shared" si="10"/>
        <v>5500</v>
      </c>
      <c r="E39" s="16">
        <f t="shared" si="10"/>
        <v>6000</v>
      </c>
      <c r="F39" s="16">
        <f t="shared" si="10"/>
        <v>6500</v>
      </c>
      <c r="G39" s="16">
        <f t="shared" si="10"/>
        <v>7000</v>
      </c>
      <c r="H39" s="16">
        <f t="shared" si="10"/>
        <v>7500</v>
      </c>
      <c r="J39" s="9" t="s">
        <v>54</v>
      </c>
    </row>
    <row r="40" ht="15.75" customHeight="1">
      <c r="B40" s="7" t="s">
        <v>55</v>
      </c>
      <c r="C40" s="8">
        <v>0.0</v>
      </c>
      <c r="D40" s="8">
        <v>0.0</v>
      </c>
      <c r="E40" s="8">
        <v>0.0</v>
      </c>
      <c r="F40" s="8">
        <v>0.0</v>
      </c>
      <c r="G40" s="8">
        <v>0.0</v>
      </c>
      <c r="H40" s="8">
        <v>0.0</v>
      </c>
      <c r="J40" s="9" t="s">
        <v>56</v>
      </c>
    </row>
    <row r="41" ht="15.75" customHeight="1">
      <c r="B41" s="7" t="s">
        <v>57</v>
      </c>
      <c r="C41" s="8">
        <v>1500.0</v>
      </c>
      <c r="D41" s="8">
        <v>1600.0</v>
      </c>
      <c r="E41" s="8">
        <v>1700.0</v>
      </c>
      <c r="F41" s="8">
        <v>1800.0</v>
      </c>
      <c r="G41" s="8">
        <v>1900.0</v>
      </c>
      <c r="H41" s="8">
        <v>2000.0</v>
      </c>
      <c r="J41" s="9" t="s">
        <v>58</v>
      </c>
    </row>
    <row r="42" ht="15.75" customHeight="1">
      <c r="B42" s="7" t="s">
        <v>59</v>
      </c>
      <c r="C42" s="8">
        <v>1000.0</v>
      </c>
      <c r="D42" s="8">
        <v>1000.0</v>
      </c>
      <c r="E42" s="8">
        <v>1000.0</v>
      </c>
      <c r="F42" s="8">
        <v>1000.0</v>
      </c>
      <c r="G42" s="8">
        <v>1000.0</v>
      </c>
      <c r="H42" s="8">
        <v>1000.0</v>
      </c>
      <c r="J42" s="9" t="s">
        <v>60</v>
      </c>
    </row>
    <row r="43" ht="15.75" customHeight="1">
      <c r="B43" s="12" t="s">
        <v>61</v>
      </c>
      <c r="C43" s="13">
        <f t="shared" ref="C43:H43" si="11">C35+C36+C37+C39+C40+C41+C42</f>
        <v>67000</v>
      </c>
      <c r="D43" s="13">
        <f t="shared" si="11"/>
        <v>73200</v>
      </c>
      <c r="E43" s="13">
        <f t="shared" si="11"/>
        <v>79400</v>
      </c>
      <c r="F43" s="13">
        <f t="shared" si="11"/>
        <v>85600</v>
      </c>
      <c r="G43" s="13">
        <f t="shared" si="11"/>
        <v>91800</v>
      </c>
      <c r="H43" s="13">
        <f t="shared" si="11"/>
        <v>98000</v>
      </c>
      <c r="J43" s="9" t="s">
        <v>62</v>
      </c>
    </row>
    <row r="44" ht="15.75" customHeight="1">
      <c r="B44" s="9" t="s">
        <v>63</v>
      </c>
      <c r="C44" s="17">
        <f t="shared" ref="C44:H44" si="12">IF(C35=0,"-",C43/C35)</f>
        <v>1.34</v>
      </c>
      <c r="D44" s="17">
        <f t="shared" si="12"/>
        <v>1.330909091</v>
      </c>
      <c r="E44" s="17">
        <f t="shared" si="12"/>
        <v>1.323333333</v>
      </c>
      <c r="F44" s="17">
        <f t="shared" si="12"/>
        <v>1.316923077</v>
      </c>
      <c r="G44" s="17">
        <f t="shared" si="12"/>
        <v>1.311428571</v>
      </c>
      <c r="H44" s="17">
        <f t="shared" si="12"/>
        <v>1.306666667</v>
      </c>
      <c r="J44" s="9" t="s">
        <v>64</v>
      </c>
    </row>
    <row r="45" ht="15.75" customHeight="1">
      <c r="B45" s="14" t="s">
        <v>65</v>
      </c>
    </row>
    <row r="46" ht="15.75" customHeight="1"/>
    <row r="47" ht="15.75" customHeight="1">
      <c r="B47" s="6" t="s">
        <v>66</v>
      </c>
      <c r="C47" s="2"/>
      <c r="D47" s="2"/>
      <c r="E47" s="2"/>
      <c r="F47" s="2"/>
      <c r="G47" s="2"/>
      <c r="H47" s="3"/>
    </row>
    <row r="48" ht="15.75" customHeight="1">
      <c r="B48" s="7" t="s">
        <v>67</v>
      </c>
      <c r="C48" s="18">
        <f t="shared" ref="C48:H48" si="13">C30-C35</f>
        <v>2420</v>
      </c>
      <c r="D48" s="18">
        <f t="shared" si="13"/>
        <v>41</v>
      </c>
      <c r="E48" s="18">
        <f t="shared" si="13"/>
        <v>-2338</v>
      </c>
      <c r="F48" s="18">
        <f t="shared" si="13"/>
        <v>-4717</v>
      </c>
      <c r="G48" s="18">
        <f t="shared" si="13"/>
        <v>-7096</v>
      </c>
      <c r="H48" s="18">
        <f t="shared" si="13"/>
        <v>-9475</v>
      </c>
      <c r="J48" s="9" t="s">
        <v>68</v>
      </c>
    </row>
    <row r="49" ht="15.75" customHeight="1">
      <c r="B49" s="12" t="s">
        <v>69</v>
      </c>
      <c r="C49" s="13">
        <f t="shared" ref="C49:H49" si="14">C30-C43</f>
        <v>-14580</v>
      </c>
      <c r="D49" s="13">
        <f t="shared" si="14"/>
        <v>-18159</v>
      </c>
      <c r="E49" s="13">
        <f t="shared" si="14"/>
        <v>-21738</v>
      </c>
      <c r="F49" s="13">
        <f t="shared" si="14"/>
        <v>-25317</v>
      </c>
      <c r="G49" s="13">
        <f t="shared" si="14"/>
        <v>-28896</v>
      </c>
      <c r="H49" s="13">
        <f t="shared" si="14"/>
        <v>-32475</v>
      </c>
      <c r="J49" s="9" t="s">
        <v>70</v>
      </c>
    </row>
    <row r="50" ht="15.75" customHeight="1">
      <c r="B50" s="9" t="s">
        <v>71</v>
      </c>
      <c r="C50" s="11">
        <f t="shared" ref="C50:H50" si="15">IF(C17=0,"-",C49/C17)</f>
        <v>-0.1256896552</v>
      </c>
      <c r="D50" s="11">
        <f t="shared" si="15"/>
        <v>-0.14908867</v>
      </c>
      <c r="E50" s="11">
        <f t="shared" si="15"/>
        <v>-0.1703605016</v>
      </c>
      <c r="F50" s="11">
        <f t="shared" si="15"/>
        <v>-0.1897826087</v>
      </c>
      <c r="G50" s="11">
        <f t="shared" si="15"/>
        <v>-0.2075862069</v>
      </c>
      <c r="H50" s="11">
        <f t="shared" si="15"/>
        <v>-0.2239655172</v>
      </c>
    </row>
    <row r="51" ht="15.75" customHeight="1">
      <c r="B51" s="14" t="s">
        <v>72</v>
      </c>
    </row>
    <row r="52" ht="15.75" customHeight="1"/>
    <row r="53" ht="15.75" customHeight="1">
      <c r="B53" s="6" t="s">
        <v>73</v>
      </c>
      <c r="C53" s="2"/>
      <c r="D53" s="2"/>
      <c r="E53" s="2"/>
      <c r="F53" s="2"/>
      <c r="G53" s="2"/>
      <c r="H53" s="3"/>
    </row>
    <row r="54" ht="15.75" customHeight="1">
      <c r="B54" s="12" t="s">
        <v>74</v>
      </c>
      <c r="C54" s="19">
        <f t="shared" ref="C54:H54" si="16">IF(C35=0,"-",C17/C35)</f>
        <v>2.32</v>
      </c>
      <c r="D54" s="19">
        <f t="shared" si="16"/>
        <v>2.214545455</v>
      </c>
      <c r="E54" s="19">
        <f t="shared" si="16"/>
        <v>2.126666667</v>
      </c>
      <c r="F54" s="19">
        <f t="shared" si="16"/>
        <v>2.052307692</v>
      </c>
      <c r="G54" s="19">
        <f t="shared" si="16"/>
        <v>1.988571429</v>
      </c>
      <c r="H54" s="19">
        <f t="shared" si="16"/>
        <v>1.933333333</v>
      </c>
      <c r="J54" s="9" t="s">
        <v>75</v>
      </c>
    </row>
    <row r="55" ht="15.75" customHeight="1">
      <c r="B55" s="12" t="s">
        <v>76</v>
      </c>
      <c r="C55" s="19">
        <f t="shared" ref="C55:H55" si="17">IF(C43=0,"-",C17/C43)</f>
        <v>1.731343284</v>
      </c>
      <c r="D55" s="19">
        <f t="shared" si="17"/>
        <v>1.663934426</v>
      </c>
      <c r="E55" s="19">
        <f t="shared" si="17"/>
        <v>1.607052897</v>
      </c>
      <c r="F55" s="19">
        <f t="shared" si="17"/>
        <v>1.558411215</v>
      </c>
      <c r="G55" s="19">
        <f t="shared" si="17"/>
        <v>1.516339869</v>
      </c>
      <c r="H55" s="19">
        <f t="shared" si="17"/>
        <v>1.479591837</v>
      </c>
      <c r="J55" s="9" t="s">
        <v>77</v>
      </c>
    </row>
    <row r="56" ht="15.75" customHeight="1">
      <c r="B56" s="7" t="s">
        <v>78</v>
      </c>
      <c r="C56" s="20">
        <v>2000.0</v>
      </c>
      <c r="D56" s="20">
        <v>2100.0</v>
      </c>
      <c r="E56" s="20">
        <v>2200.0</v>
      </c>
      <c r="F56" s="20">
        <v>2300.0</v>
      </c>
      <c r="G56" s="20">
        <v>2400.0</v>
      </c>
      <c r="H56" s="20">
        <v>2500.0</v>
      </c>
      <c r="J56" s="9" t="s">
        <v>79</v>
      </c>
    </row>
    <row r="57" ht="15.75" customHeight="1">
      <c r="B57" s="7" t="s">
        <v>80</v>
      </c>
      <c r="C57" s="16">
        <f t="shared" ref="C57:H57" si="18">IF(C56=0,"-",C35/C56)</f>
        <v>25</v>
      </c>
      <c r="D57" s="16">
        <f t="shared" si="18"/>
        <v>26.19047619</v>
      </c>
      <c r="E57" s="16">
        <f t="shared" si="18"/>
        <v>27.27272727</v>
      </c>
      <c r="F57" s="16">
        <f t="shared" si="18"/>
        <v>28.26086957</v>
      </c>
      <c r="G57" s="16">
        <f t="shared" si="18"/>
        <v>29.16666667</v>
      </c>
      <c r="H57" s="16">
        <f t="shared" si="18"/>
        <v>30</v>
      </c>
      <c r="J57" s="9" t="s">
        <v>81</v>
      </c>
    </row>
    <row r="58" ht="15.75" customHeight="1">
      <c r="B58" s="12" t="s">
        <v>82</v>
      </c>
      <c r="C58" s="21">
        <f t="shared" ref="C58:H58" si="19">IF(C56=0,"-",C43/C56)</f>
        <v>33.5</v>
      </c>
      <c r="D58" s="21">
        <f t="shared" si="19"/>
        <v>34.85714286</v>
      </c>
      <c r="E58" s="21">
        <f t="shared" si="19"/>
        <v>36.09090909</v>
      </c>
      <c r="F58" s="21">
        <f t="shared" si="19"/>
        <v>37.2173913</v>
      </c>
      <c r="G58" s="21">
        <f t="shared" si="19"/>
        <v>38.25</v>
      </c>
      <c r="H58" s="21">
        <f t="shared" si="19"/>
        <v>39.2</v>
      </c>
      <c r="J58" s="9" t="s">
        <v>83</v>
      </c>
    </row>
    <row r="59" ht="15.75" customHeight="1">
      <c r="B59" s="7" t="s">
        <v>84</v>
      </c>
      <c r="C59" s="16">
        <f t="shared" ref="C59:H59" si="20">IF(C56=0,"-",C9/C56)</f>
        <v>100</v>
      </c>
      <c r="D59" s="16">
        <f t="shared" si="20"/>
        <v>100</v>
      </c>
      <c r="E59" s="16">
        <f t="shared" si="20"/>
        <v>100</v>
      </c>
      <c r="F59" s="16">
        <f t="shared" si="20"/>
        <v>100</v>
      </c>
      <c r="G59" s="16">
        <f t="shared" si="20"/>
        <v>100</v>
      </c>
      <c r="H59" s="16">
        <f t="shared" si="20"/>
        <v>100</v>
      </c>
      <c r="J59" s="9" t="s">
        <v>85</v>
      </c>
    </row>
    <row r="60" ht="15.75" customHeight="1">
      <c r="B60" s="9" t="s">
        <v>86</v>
      </c>
    </row>
    <row r="61" ht="15.75" customHeight="1"/>
    <row r="62" ht="15.75" customHeight="1">
      <c r="B62" s="6" t="s">
        <v>87</v>
      </c>
      <c r="C62" s="2"/>
      <c r="D62" s="2"/>
      <c r="E62" s="2"/>
      <c r="F62" s="2"/>
      <c r="G62" s="2"/>
      <c r="H62" s="3"/>
    </row>
    <row r="63" ht="15.75" customHeight="1">
      <c r="B63" s="7" t="s">
        <v>88</v>
      </c>
      <c r="C63" s="8">
        <v>60000.0</v>
      </c>
      <c r="D63" s="8">
        <v>65000.0</v>
      </c>
      <c r="E63" s="8">
        <v>70000.0</v>
      </c>
      <c r="F63" s="8">
        <v>75000.0</v>
      </c>
      <c r="G63" s="8">
        <v>80000.0</v>
      </c>
      <c r="H63" s="8">
        <v>85000.0</v>
      </c>
      <c r="J63" s="9" t="s">
        <v>89</v>
      </c>
    </row>
    <row r="64" ht="15.75" customHeight="1">
      <c r="B64" s="7" t="s">
        <v>90</v>
      </c>
      <c r="C64" s="22">
        <f t="shared" ref="C64:H64" si="21">IF(C63=0,"-",C8/C63)</f>
        <v>8.333333333</v>
      </c>
      <c r="D64" s="22">
        <f t="shared" si="21"/>
        <v>8</v>
      </c>
      <c r="E64" s="22">
        <f t="shared" si="21"/>
        <v>7.714285714</v>
      </c>
      <c r="F64" s="22">
        <f t="shared" si="21"/>
        <v>7.466666667</v>
      </c>
      <c r="G64" s="22">
        <f t="shared" si="21"/>
        <v>7.25</v>
      </c>
      <c r="H64" s="22">
        <f t="shared" si="21"/>
        <v>7.058823529</v>
      </c>
      <c r="J64" s="9" t="s">
        <v>91</v>
      </c>
    </row>
    <row r="65" ht="15.75" customHeight="1">
      <c r="B65" s="7" t="s">
        <v>92</v>
      </c>
      <c r="C65" s="23">
        <v>2.5</v>
      </c>
      <c r="D65" s="23">
        <v>2.5</v>
      </c>
      <c r="E65" s="23">
        <v>2.5</v>
      </c>
      <c r="F65" s="23">
        <v>2.5</v>
      </c>
      <c r="G65" s="23">
        <v>2.5</v>
      </c>
      <c r="H65" s="23">
        <v>2.5</v>
      </c>
      <c r="J65" s="9" t="s">
        <v>93</v>
      </c>
    </row>
    <row r="66" ht="15.75" customHeight="1">
      <c r="B66" s="10" t="s">
        <v>94</v>
      </c>
      <c r="C66" s="24" t="str">
        <f t="shared" ref="C66:H66" si="22">IF(C63=0,"-",IF(C8/C63&gt;=C65,"✅ Above Ceiling","⚠ Below Ceiling"))</f>
        <v>✅ Above Ceiling</v>
      </c>
      <c r="D66" s="24" t="str">
        <f t="shared" si="22"/>
        <v>✅ Above Ceiling</v>
      </c>
      <c r="E66" s="24" t="str">
        <f t="shared" si="22"/>
        <v>✅ Above Ceiling</v>
      </c>
      <c r="F66" s="24" t="str">
        <f t="shared" si="22"/>
        <v>✅ Above Ceiling</v>
      </c>
      <c r="G66" s="24" t="str">
        <f t="shared" si="22"/>
        <v>✅ Above Ceiling</v>
      </c>
      <c r="H66" s="24" t="str">
        <f t="shared" si="22"/>
        <v>✅ Above Ceiling</v>
      </c>
    </row>
    <row r="67" ht="15.75" customHeight="1">
      <c r="B67" s="7" t="s">
        <v>95</v>
      </c>
      <c r="C67" s="25">
        <v>35.0</v>
      </c>
      <c r="D67" s="25">
        <v>35.0</v>
      </c>
      <c r="E67" s="25">
        <v>35.0</v>
      </c>
      <c r="F67" s="25">
        <v>35.0</v>
      </c>
      <c r="G67" s="25">
        <v>35.0</v>
      </c>
      <c r="H67" s="25">
        <v>35.0</v>
      </c>
      <c r="J67" s="9" t="s">
        <v>96</v>
      </c>
    </row>
    <row r="68" ht="15.75" customHeight="1">
      <c r="B68" s="10" t="s">
        <v>97</v>
      </c>
      <c r="C68" s="24" t="str">
        <f t="shared" ref="C68:H68" si="23">IF(C56=0,"-",IF(C43/C56&lt;=C67,"✅ Within Target","⚠ Over Target"))</f>
        <v>✅ Within Target</v>
      </c>
      <c r="D68" s="24" t="str">
        <f t="shared" si="23"/>
        <v>✅ Within Target</v>
      </c>
      <c r="E68" s="24" t="str">
        <f t="shared" si="23"/>
        <v>⚠ Over Target</v>
      </c>
      <c r="F68" s="24" t="str">
        <f t="shared" si="23"/>
        <v>⚠ Over Target</v>
      </c>
      <c r="G68" s="24" t="str">
        <f t="shared" si="23"/>
        <v>⚠ Over Target</v>
      </c>
      <c r="H68" s="24" t="str">
        <f t="shared" si="23"/>
        <v>⚠ Over Target</v>
      </c>
    </row>
    <row r="69" ht="15.75" customHeight="1">
      <c r="B69" s="10" t="s">
        <v>98</v>
      </c>
      <c r="C69" s="24" t="str">
        <f t="shared" ref="C69:H69" si="24">IF(OR(C63=0,C56=0),"-",IF(AND(C8/C63&gt;=C65,C43/C56&lt;=C67),"✅ Room to Scale",IF(AND(C8/C63&lt;C65,C43/C56&gt;C67),"🛑 Pull Back",IF(C8/C63&lt;C65,"⚠ MER Constrained","⚠ CPA Constrained"))))</f>
        <v>✅ Room to Scale</v>
      </c>
      <c r="D69" s="24" t="str">
        <f t="shared" si="24"/>
        <v>✅ Room to Scale</v>
      </c>
      <c r="E69" s="24" t="str">
        <f t="shared" si="24"/>
        <v>⚠ CPA Constrained</v>
      </c>
      <c r="F69" s="24" t="str">
        <f t="shared" si="24"/>
        <v>⚠ CPA Constrained</v>
      </c>
      <c r="G69" s="24" t="str">
        <f t="shared" si="24"/>
        <v>⚠ CPA Constrained</v>
      </c>
      <c r="H69" s="24" t="str">
        <f t="shared" si="24"/>
        <v>⚠ CPA Constrained</v>
      </c>
      <c r="J69" s="9" t="s">
        <v>99</v>
      </c>
    </row>
    <row r="70" ht="15.75" customHeight="1">
      <c r="B70" s="9" t="s">
        <v>100</v>
      </c>
    </row>
    <row r="71" ht="15.75" customHeight="1"/>
    <row r="72" ht="15.75" customHeight="1">
      <c r="B72" s="6" t="s">
        <v>101</v>
      </c>
      <c r="C72" s="2"/>
      <c r="D72" s="2"/>
      <c r="E72" s="2"/>
      <c r="F72" s="2"/>
      <c r="G72" s="2"/>
      <c r="H72" s="3"/>
    </row>
    <row r="73" ht="15.75" customHeight="1">
      <c r="B73" s="26" t="s">
        <v>102</v>
      </c>
      <c r="C73" s="27">
        <f t="shared" ref="C73:H73" si="25">IF(C49&lt;0,ABS(C49),0)</f>
        <v>14580</v>
      </c>
      <c r="D73" s="27">
        <f t="shared" si="25"/>
        <v>18159</v>
      </c>
      <c r="E73" s="27">
        <f t="shared" si="25"/>
        <v>21738</v>
      </c>
      <c r="F73" s="27">
        <f t="shared" si="25"/>
        <v>25317</v>
      </c>
      <c r="G73" s="27">
        <f t="shared" si="25"/>
        <v>28896</v>
      </c>
      <c r="H73" s="27">
        <f t="shared" si="25"/>
        <v>32475</v>
      </c>
      <c r="J73" s="9" t="s">
        <v>103</v>
      </c>
    </row>
    <row r="74" ht="15.75" customHeight="1">
      <c r="B74" s="7" t="s">
        <v>104</v>
      </c>
      <c r="C74" s="16">
        <f t="shared" ref="C74:H74" si="26">IF(C56=0,"-",C49/C56)</f>
        <v>-7.29</v>
      </c>
      <c r="D74" s="16">
        <f t="shared" si="26"/>
        <v>-8.647142857</v>
      </c>
      <c r="E74" s="16">
        <f t="shared" si="26"/>
        <v>-9.880909091</v>
      </c>
      <c r="F74" s="16">
        <f t="shared" si="26"/>
        <v>-11.0073913</v>
      </c>
      <c r="G74" s="16">
        <f t="shared" si="26"/>
        <v>-12.04</v>
      </c>
      <c r="H74" s="16">
        <f t="shared" si="26"/>
        <v>-12.99</v>
      </c>
      <c r="J74" s="9" t="s">
        <v>105</v>
      </c>
    </row>
    <row r="75" ht="15.75" customHeight="1">
      <c r="B75" s="12" t="s">
        <v>106</v>
      </c>
      <c r="C75" s="13">
        <f>C49</f>
        <v>-14580</v>
      </c>
      <c r="D75" s="13">
        <f t="shared" ref="D75:H75" si="27">C75+D49</f>
        <v>-32739</v>
      </c>
      <c r="E75" s="13">
        <f t="shared" si="27"/>
        <v>-54477</v>
      </c>
      <c r="F75" s="13">
        <f t="shared" si="27"/>
        <v>-79794</v>
      </c>
      <c r="G75" s="13">
        <f t="shared" si="27"/>
        <v>-108690</v>
      </c>
      <c r="H75" s="13">
        <f t="shared" si="27"/>
        <v>-141165</v>
      </c>
      <c r="J75" s="9" t="s">
        <v>107</v>
      </c>
    </row>
    <row r="76" ht="15.75" customHeight="1">
      <c r="B76" s="10" t="s">
        <v>108</v>
      </c>
      <c r="C76" s="24" t="str">
        <f t="shared" ref="C76:H76" si="28">IF(C49&gt;=0,"✅ Profitable",IF(C56=0,"-","⚠ Needs Retention"))</f>
        <v>⚠ Needs Retention</v>
      </c>
      <c r="D76" s="24" t="str">
        <f t="shared" si="28"/>
        <v>⚠ Needs Retention</v>
      </c>
      <c r="E76" s="24" t="str">
        <f t="shared" si="28"/>
        <v>⚠ Needs Retention</v>
      </c>
      <c r="F76" s="24" t="str">
        <f t="shared" si="28"/>
        <v>⚠ Needs Retention</v>
      </c>
      <c r="G76" s="24" t="str">
        <f t="shared" si="28"/>
        <v>⚠ Needs Retention</v>
      </c>
      <c r="H76" s="24" t="str">
        <f t="shared" si="28"/>
        <v>⚠ Needs Retention</v>
      </c>
    </row>
    <row r="77" ht="15.75" customHeight="1">
      <c r="B77" s="9" t="s">
        <v>109</v>
      </c>
    </row>
    <row r="78" ht="15.75" customHeight="1"/>
    <row r="79" ht="15.75" customHeight="1">
      <c r="B79" s="6" t="s">
        <v>110</v>
      </c>
      <c r="C79" s="2"/>
      <c r="D79" s="2"/>
      <c r="E79" s="2"/>
      <c r="F79" s="2"/>
      <c r="G79" s="2"/>
      <c r="H79" s="3"/>
    </row>
    <row r="80" ht="15.75" customHeight="1">
      <c r="B80" s="7" t="s">
        <v>111</v>
      </c>
      <c r="C80" s="15">
        <v>0.08</v>
      </c>
      <c r="D80" s="15">
        <v>0.08</v>
      </c>
      <c r="E80" s="15">
        <v>0.08</v>
      </c>
      <c r="F80" s="15">
        <v>0.08</v>
      </c>
      <c r="G80" s="15">
        <v>0.08</v>
      </c>
      <c r="H80" s="15">
        <v>0.08</v>
      </c>
      <c r="J80" s="9" t="s">
        <v>112</v>
      </c>
    </row>
    <row r="81" ht="15.75" customHeight="1">
      <c r="B81" s="10" t="s">
        <v>113</v>
      </c>
      <c r="C81" s="28">
        <f t="shared" ref="C81:H81" si="29">C9</f>
        <v>200000</v>
      </c>
      <c r="D81" s="28">
        <f t="shared" si="29"/>
        <v>210000</v>
      </c>
      <c r="E81" s="28">
        <f t="shared" si="29"/>
        <v>220000</v>
      </c>
      <c r="F81" s="28">
        <f t="shared" si="29"/>
        <v>230000</v>
      </c>
      <c r="G81" s="28">
        <f t="shared" si="29"/>
        <v>240000</v>
      </c>
      <c r="H81" s="28">
        <f t="shared" si="29"/>
        <v>250000</v>
      </c>
      <c r="J81" s="9" t="s">
        <v>114</v>
      </c>
    </row>
    <row r="82" ht="15.75" customHeight="1">
      <c r="B82" s="7" t="s">
        <v>115</v>
      </c>
      <c r="C82" s="18">
        <f t="shared" ref="C82:H82" si="30">C8-C9</f>
        <v>300000</v>
      </c>
      <c r="D82" s="18">
        <f t="shared" si="30"/>
        <v>310000</v>
      </c>
      <c r="E82" s="18">
        <f t="shared" si="30"/>
        <v>320000</v>
      </c>
      <c r="F82" s="18">
        <f t="shared" si="30"/>
        <v>330000</v>
      </c>
      <c r="G82" s="18">
        <f t="shared" si="30"/>
        <v>340000</v>
      </c>
      <c r="H82" s="18">
        <f t="shared" si="30"/>
        <v>350000</v>
      </c>
    </row>
    <row r="83" ht="15.75" customHeight="1">
      <c r="B83" s="7" t="s">
        <v>116</v>
      </c>
      <c r="C83" s="18">
        <f t="shared" ref="C83:H83" si="31">C82*C80</f>
        <v>24000</v>
      </c>
      <c r="D83" s="18">
        <f t="shared" si="31"/>
        <v>24800</v>
      </c>
      <c r="E83" s="18">
        <f t="shared" si="31"/>
        <v>25600</v>
      </c>
      <c r="F83" s="18">
        <f t="shared" si="31"/>
        <v>26400</v>
      </c>
      <c r="G83" s="18">
        <f t="shared" si="31"/>
        <v>27200</v>
      </c>
      <c r="H83" s="18">
        <f t="shared" si="31"/>
        <v>28000</v>
      </c>
      <c r="J83" s="9" t="s">
        <v>117</v>
      </c>
    </row>
    <row r="84" ht="15.75" customHeight="1">
      <c r="B84" s="12" t="s">
        <v>118</v>
      </c>
      <c r="C84" s="13">
        <f t="shared" ref="C84:H84" si="32">C82-C83</f>
        <v>276000</v>
      </c>
      <c r="D84" s="13">
        <f t="shared" si="32"/>
        <v>285200</v>
      </c>
      <c r="E84" s="13">
        <f t="shared" si="32"/>
        <v>294400</v>
      </c>
      <c r="F84" s="13">
        <f t="shared" si="32"/>
        <v>303600</v>
      </c>
      <c r="G84" s="13">
        <f t="shared" si="32"/>
        <v>312800</v>
      </c>
      <c r="H84" s="13">
        <f t="shared" si="32"/>
        <v>322000</v>
      </c>
      <c r="J84" s="9" t="s">
        <v>119</v>
      </c>
    </row>
    <row r="85" ht="15.75" customHeight="1">
      <c r="B85" s="9" t="s">
        <v>120</v>
      </c>
      <c r="C85" s="29">
        <f t="shared" ref="C85:H85" si="33">IF(C8=0,"-",1-(C84/C8))</f>
        <v>0.448</v>
      </c>
      <c r="D85" s="29">
        <f t="shared" si="33"/>
        <v>0.4515384615</v>
      </c>
      <c r="E85" s="29">
        <f t="shared" si="33"/>
        <v>0.4548148148</v>
      </c>
      <c r="F85" s="29">
        <f t="shared" si="33"/>
        <v>0.4578571429</v>
      </c>
      <c r="G85" s="29">
        <f t="shared" si="33"/>
        <v>0.4606896552</v>
      </c>
      <c r="H85" s="29">
        <f t="shared" si="33"/>
        <v>0.4633333333</v>
      </c>
    </row>
    <row r="86" ht="15.75" customHeight="1"/>
    <row r="87" ht="15.75" customHeight="1">
      <c r="B87" s="6" t="s">
        <v>121</v>
      </c>
      <c r="C87" s="2"/>
      <c r="D87" s="2"/>
      <c r="E87" s="2"/>
      <c r="F87" s="2"/>
      <c r="G87" s="2"/>
      <c r="H87" s="3"/>
    </row>
    <row r="88" ht="15.75" customHeight="1">
      <c r="B88" s="9" t="s">
        <v>122</v>
      </c>
    </row>
    <row r="89" ht="15.75" customHeight="1">
      <c r="B89" s="9" t="s">
        <v>123</v>
      </c>
    </row>
    <row r="90" ht="15.75" customHeight="1">
      <c r="B90" s="9" t="s">
        <v>124</v>
      </c>
    </row>
    <row r="91" ht="15.75" customHeight="1">
      <c r="B91" s="9" t="s">
        <v>125</v>
      </c>
    </row>
    <row r="92" ht="15.75" customHeight="1">
      <c r="B92" s="9" t="s">
        <v>126</v>
      </c>
    </row>
    <row r="93" ht="15.75" customHeight="1">
      <c r="B93" s="9" t="s">
        <v>127</v>
      </c>
    </row>
    <row r="94" ht="15.75" customHeight="1">
      <c r="B94" s="9" t="s">
        <v>128</v>
      </c>
    </row>
    <row r="95" ht="15.75" customHeight="1">
      <c r="B95" s="9" t="s">
        <v>129</v>
      </c>
    </row>
    <row r="96" ht="15.75" customHeight="1">
      <c r="B96" s="9" t="s">
        <v>130</v>
      </c>
    </row>
    <row r="97" ht="15.75" customHeight="1">
      <c r="B97" s="9" t="s">
        <v>131</v>
      </c>
    </row>
    <row r="98" ht="15.75" customHeight="1">
      <c r="B98" s="9" t="s">
        <v>132</v>
      </c>
    </row>
    <row r="99" ht="15.75" customHeight="1">
      <c r="B99" s="9" t="s">
        <v>133</v>
      </c>
    </row>
    <row r="100" ht="15.75" customHeight="1">
      <c r="B100" s="9" t="s">
        <v>134</v>
      </c>
    </row>
    <row r="101" ht="15.75" customHeight="1"/>
    <row r="102" ht="15.75" customHeight="1">
      <c r="B102" s="10" t="s">
        <v>135</v>
      </c>
    </row>
    <row r="103" ht="15.75" customHeight="1">
      <c r="B103" s="30" t="s">
        <v>136</v>
      </c>
    </row>
    <row r="104" ht="15.75" customHeight="1">
      <c r="B104" s="7" t="s">
        <v>137</v>
      </c>
    </row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B1:H1"/>
    <mergeCell ref="B2:H2"/>
    <mergeCell ref="B7:H7"/>
    <mergeCell ref="B12:H12"/>
    <mergeCell ref="B20:H20"/>
    <mergeCell ref="B24:H24"/>
    <mergeCell ref="B26:H26"/>
    <mergeCell ref="B32:H32"/>
    <mergeCell ref="B34:H34"/>
    <mergeCell ref="B45:H45"/>
    <mergeCell ref="B47:H47"/>
    <mergeCell ref="B51:H51"/>
    <mergeCell ref="B53:H53"/>
    <mergeCell ref="B60:H60"/>
    <mergeCell ref="B62:H62"/>
    <mergeCell ref="B70:H70"/>
    <mergeCell ref="B72:H72"/>
    <mergeCell ref="B77:H77"/>
    <mergeCell ref="B79:H79"/>
    <mergeCell ref="B87:H87"/>
    <mergeCell ref="B88:H88"/>
    <mergeCell ref="B96:H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95:H95"/>
  </mergeCells>
  <printOptions/>
  <pageMargins bottom="1.0" footer="0.0" header="0.0" left="0.75" right="0.75" top="1.0"/>
  <pageSetup paperSize="9" orientation="portrait"/>
  <drawing r:id="rId1"/>
</worksheet>
</file>